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hbb-my.sharepoint.com/personal/alex_reinders_hbb_nl/Documents/SDB/Retour/Rekenmodel en CO2 calculator/"/>
    </mc:Choice>
  </mc:AlternateContent>
  <bookViews>
    <workbookView xWindow="0" yWindow="288" windowWidth="19140" windowHeight="7176" firstSheet="1" activeTab="1"/>
  </bookViews>
  <sheets>
    <sheet name="Berekening" sheetId="2" state="hidden" r:id="rId1"/>
    <sheet name="Rekenmodel" sheetId="1" r:id="rId2"/>
    <sheet name="CO2-besparing" sheetId="3" r:id="rId3"/>
  </sheets>
  <definedNames>
    <definedName name="_xlnm.Print_Area" localSheetId="0">Berekening!$B$1:$Q$20</definedName>
    <definedName name="_xlnm.Print_Area" localSheetId="2">'CO2-besparing'!$A$4:$F$20</definedName>
    <definedName name="_xlnm.Print_Area" localSheetId="1">Rekenmodel!$A$1:$R$27</definedName>
  </definedNames>
  <calcPr calcId="152511"/>
</workbook>
</file>

<file path=xl/calcChain.xml><?xml version="1.0" encoding="utf-8"?>
<calcChain xmlns="http://schemas.openxmlformats.org/spreadsheetml/2006/main">
  <c r="C15" i="2" l="1"/>
  <c r="C4" i="2" s="1"/>
  <c r="J16" i="1" l="1"/>
  <c r="C6" i="3"/>
  <c r="Q5" i="2"/>
  <c r="H8" i="1"/>
  <c r="D4" i="2"/>
  <c r="D3" i="2"/>
  <c r="I3" i="2" l="1"/>
  <c r="I4" i="2" s="1"/>
  <c r="O8" i="1"/>
  <c r="I5" i="2" l="1"/>
  <c r="I6" i="2" s="1"/>
  <c r="O9" i="1" s="1"/>
  <c r="J10" i="1"/>
  <c r="C10" i="3"/>
  <c r="J11" i="1" s="1"/>
  <c r="O10" i="1" l="1"/>
  <c r="Q6" i="2" s="1"/>
  <c r="J14" i="1"/>
  <c r="J13" i="1"/>
  <c r="J12" i="1"/>
  <c r="C16" i="3"/>
  <c r="C14" i="3"/>
  <c r="C12" i="3"/>
  <c r="Q8" i="2" l="1"/>
  <c r="Q23" i="1" s="1"/>
  <c r="Q9" i="2"/>
</calcChain>
</file>

<file path=xl/comments1.xml><?xml version="1.0" encoding="utf-8"?>
<comments xmlns="http://schemas.openxmlformats.org/spreadsheetml/2006/main">
  <authors>
    <author>Alex Reinders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Alex Reinders:</t>
        </r>
        <r>
          <rPr>
            <sz val="9"/>
            <color indexed="81"/>
            <rFont val="Tahoma"/>
            <family val="2"/>
          </rPr>
          <t xml:space="preserve">
Berekende deler</t>
        </r>
      </text>
    </comment>
  </commentList>
</comments>
</file>

<file path=xl/sharedStrings.xml><?xml version="1.0" encoding="utf-8"?>
<sst xmlns="http://schemas.openxmlformats.org/spreadsheetml/2006/main" count="79" uniqueCount="71">
  <si>
    <t>stuks</t>
  </si>
  <si>
    <t>1x per week</t>
  </si>
  <si>
    <t>1x per twee weken</t>
  </si>
  <si>
    <t>1x per maand</t>
  </si>
  <si>
    <t>1x per twee maanden</t>
  </si>
  <si>
    <t>1x per kwartaal</t>
  </si>
  <si>
    <t>1x per halfjaar</t>
  </si>
  <si>
    <t>1x per jaar</t>
  </si>
  <si>
    <t>Aantal zakken per transportrit</t>
  </si>
  <si>
    <t>Aantal zakken:</t>
  </si>
  <si>
    <t>Tariefstaffel</t>
  </si>
  <si>
    <t>0 t/m 2</t>
  </si>
  <si>
    <t>3 t/m 8</t>
  </si>
  <si>
    <t>9 t/m 16</t>
  </si>
  <si>
    <t>17 t/m 36</t>
  </si>
  <si>
    <t>37 t/m 72</t>
  </si>
  <si>
    <t>73 t/m 109</t>
  </si>
  <si>
    <t>110 t/m 200</t>
  </si>
  <si>
    <t>&gt;200</t>
  </si>
  <si>
    <t>Gekozen ophaalfreq.:</t>
  </si>
  <si>
    <t>Bereken uw besparing door het inzamelen van plasticbekers</t>
  </si>
  <si>
    <t>Dat staat gelijk aan</t>
  </si>
  <si>
    <t>kWh electriciteit</t>
  </si>
  <si>
    <t>Autokilometers</t>
  </si>
  <si>
    <t>Kilo</t>
  </si>
  <si>
    <t>… in eenheden</t>
  </si>
  <si>
    <t>Uw besparing  …</t>
  </si>
  <si>
    <t>Stuks</t>
  </si>
  <si>
    <t>Hoeveel kunt u besparen door het inzamelen van plastic automaatbekers?</t>
  </si>
  <si>
    <t>€</t>
  </si>
  <si>
    <t>excl BTW per jaar</t>
  </si>
  <si>
    <t>Bereken uw besparing door het inzamelen van plastic bekers</t>
  </si>
  <si>
    <t>kilo</t>
  </si>
  <si>
    <t>Dat staat gelijk aan :</t>
  </si>
  <si>
    <t>autokilometers</t>
  </si>
  <si>
    <t>Noot:</t>
  </si>
  <si>
    <t>Deze berekening is indicatief en is geen offerte. Aan de uitkomst van de berekening kunnen geen rechten worden ontleend.</t>
  </si>
  <si>
    <t>Gewenste ophaalfrequentie:</t>
  </si>
  <si>
    <t>De geschatte deelnamekosten op jaarbasis zijn:</t>
  </si>
  <si>
    <r>
      <t>Nm</t>
    </r>
    <r>
      <rPr>
        <vertAlign val="superscript"/>
        <sz val="11"/>
        <color theme="3"/>
        <rFont val="Calibri"/>
        <family val="2"/>
        <scheme val="minor"/>
      </rPr>
      <t>3</t>
    </r>
    <r>
      <rPr>
        <sz val="11"/>
        <color theme="3"/>
        <rFont val="Calibri"/>
        <family val="2"/>
        <scheme val="minor"/>
      </rPr>
      <t xml:space="preserve"> aardgas</t>
    </r>
  </si>
  <si>
    <t>kWh elektriciteit</t>
  </si>
  <si>
    <r>
      <t>Nm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aardgas</t>
    </r>
  </si>
  <si>
    <r>
      <t>CO</t>
    </r>
    <r>
      <rPr>
        <vertAlign val="subscript"/>
        <sz val="10"/>
        <color theme="3"/>
        <rFont val="Calibri"/>
        <family val="2"/>
        <scheme val="minor"/>
      </rPr>
      <t>2</t>
    </r>
    <r>
      <rPr>
        <sz val="10"/>
        <color theme="3"/>
        <rFont val="Calibri"/>
        <family val="2"/>
        <scheme val="minor"/>
      </rPr>
      <t xml:space="preserve"> berekening op basis van 150g/km, 525g/kWh en 1825g/Nm</t>
    </r>
    <r>
      <rPr>
        <vertAlign val="superscript"/>
        <sz val="10"/>
        <color theme="3"/>
        <rFont val="Calibri"/>
        <family val="2"/>
        <scheme val="minor"/>
      </rPr>
      <t xml:space="preserve">3 </t>
    </r>
    <r>
      <rPr>
        <sz val="10"/>
        <color theme="3"/>
        <rFont val="Calibri"/>
        <family val="2"/>
        <scheme val="minor"/>
      </rPr>
      <t>(</t>
    </r>
    <r>
      <rPr>
        <i/>
        <sz val="10"/>
        <color theme="3"/>
        <rFont val="Calibri"/>
        <family val="2"/>
        <scheme val="minor"/>
      </rPr>
      <t>Bron: CO</t>
    </r>
    <r>
      <rPr>
        <i/>
        <vertAlign val="subscript"/>
        <sz val="10"/>
        <color theme="3"/>
        <rFont val="Calibri"/>
        <family val="2"/>
        <scheme val="minor"/>
      </rPr>
      <t>2</t>
    </r>
    <r>
      <rPr>
        <i/>
        <sz val="10"/>
        <color theme="3"/>
        <rFont val="Calibri"/>
        <family val="2"/>
        <scheme val="minor"/>
      </rPr>
      <t xml:space="preserve"> Prestatieladder</t>
    </r>
    <r>
      <rPr>
        <sz val="10"/>
        <color theme="3"/>
        <rFont val="Calibri"/>
        <family val="2"/>
        <scheme val="minor"/>
      </rPr>
      <t>)</t>
    </r>
  </si>
  <si>
    <r>
      <t>CO</t>
    </r>
    <r>
      <rPr>
        <b/>
        <vertAlign val="subscript"/>
        <sz val="11"/>
        <color theme="3"/>
        <rFont val="Calibri"/>
        <family val="2"/>
        <scheme val="minor"/>
      </rPr>
      <t>2</t>
    </r>
    <r>
      <rPr>
        <b/>
        <sz val="11"/>
        <color theme="3"/>
        <rFont val="Calibri"/>
        <family val="2"/>
        <scheme val="minor"/>
      </rPr>
      <t xml:space="preserve"> besparing per jaar</t>
    </r>
  </si>
  <si>
    <r>
      <t>Uw CO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vertAlign val="superscript"/>
        <sz val="11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besparing bedraagt</t>
    </r>
  </si>
  <si>
    <t>Aantal ingezamelde zakken:</t>
  </si>
  <si>
    <t>Inzamelindicatie: één medewerker gebruikt gemiddeld 15 bekertjes per week.</t>
  </si>
  <si>
    <t>Schatting drinkbekerverbruik op jaarbasis:</t>
  </si>
  <si>
    <t>Aantal medewerkers:</t>
  </si>
  <si>
    <t>of</t>
  </si>
  <si>
    <t>drinkbekers per jaar</t>
  </si>
  <si>
    <t>Medewerkerverbruik:</t>
  </si>
  <si>
    <t>CO2 berekening op basis van afhaalfrequentie: bij aandeel transport uitgegaan van een gemiddelde uitstoot van 400 g CO2 per km en een gemiddelde ritbijdrage van 20 km</t>
  </si>
  <si>
    <t>Komt dus uit op een extra belasting van 400g x 20 = 8kg per rit</t>
  </si>
  <si>
    <t>Berekening kosten per bekertje:</t>
  </si>
  <si>
    <t>Aantal bekertjes:</t>
  </si>
  <si>
    <t>Kosten:</t>
  </si>
  <si>
    <t>Per beker:</t>
  </si>
  <si>
    <t>euro</t>
  </si>
  <si>
    <t>cent</t>
  </si>
  <si>
    <t xml:space="preserve"> </t>
  </si>
  <si>
    <t>per bekertje!</t>
  </si>
  <si>
    <t>Slechts</t>
  </si>
  <si>
    <t>Besparing aan bedrijfsafval</t>
  </si>
  <si>
    <t>Gemiddelde kosten per rit</t>
  </si>
  <si>
    <t>Verwachte transportkosten</t>
  </si>
  <si>
    <t>Gemiddelde kosten per zak</t>
  </si>
  <si>
    <t>gewaarmerkte inzamelzakken:</t>
  </si>
  <si>
    <t>verwachte transportkosten:</t>
  </si>
  <si>
    <t>per rit)</t>
  </si>
  <si>
    <t>(gem.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</si>
</sst>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€-2]\ #,##0;[Red][$€-2]\ #,##0"/>
    <numFmt numFmtId="165" formatCode="0.0"/>
    <numFmt numFmtId="166" formatCode="#,##0.0"/>
    <numFmt numFmtId="167" formatCode="&quot;€&quot;\ #,##0.00"/>
    <numFmt numFmtId="168" formatCode="#,##0.0000"/>
  </numFmts>
  <fonts count="3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mbria"/>
      <family val="1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4"/>
      <color rgb="FF000000"/>
      <name val="Cambria"/>
      <family val="1"/>
    </font>
    <font>
      <sz val="14"/>
      <color rgb="FF006800"/>
      <name val="Calibri"/>
      <family val="2"/>
      <scheme val="minor"/>
    </font>
    <font>
      <b/>
      <sz val="14"/>
      <color rgb="FF006800"/>
      <name val="Calibri"/>
      <family val="2"/>
      <scheme val="minor"/>
    </font>
    <font>
      <sz val="10"/>
      <color rgb="FF666666"/>
      <name val="Arial Unicode MS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vertAlign val="superscript"/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vertAlign val="superscript"/>
      <sz val="10"/>
      <color theme="3"/>
      <name val="Calibri"/>
      <family val="2"/>
      <scheme val="minor"/>
    </font>
    <font>
      <vertAlign val="subscript"/>
      <sz val="10"/>
      <color theme="3"/>
      <name val="Calibri"/>
      <family val="2"/>
      <scheme val="minor"/>
    </font>
    <font>
      <i/>
      <vertAlign val="subscript"/>
      <sz val="10"/>
      <color theme="3"/>
      <name val="Calibri"/>
      <family val="2"/>
      <scheme val="minor"/>
    </font>
    <font>
      <b/>
      <vertAlign val="subscript"/>
      <sz val="11"/>
      <color theme="3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gradientFill>
        <stop position="0">
          <color theme="0"/>
        </stop>
        <stop position="1">
          <color rgb="FF00680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0068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theme="0"/>
        </stop>
        <stop position="1">
          <color rgb="FF006800"/>
        </stop>
      </gradientFill>
    </fill>
    <fill>
      <patternFill patternType="solid">
        <fgColor theme="3" tint="0.7999816888943144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theme="3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0" xfId="0" applyFont="1"/>
    <xf numFmtId="0" fontId="5" fillId="0" borderId="9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3" fontId="0" fillId="0" borderId="0" xfId="0" applyNumberFormat="1"/>
    <xf numFmtId="0" fontId="5" fillId="0" borderId="0" xfId="0" applyFont="1" applyAlignment="1">
      <alignment horizontal="right"/>
    </xf>
    <xf numFmtId="3" fontId="5" fillId="4" borderId="9" xfId="0" applyNumberFormat="1" applyFont="1" applyFill="1" applyBorder="1" applyAlignment="1" applyProtection="1">
      <alignment horizontal="center"/>
      <protection locked="0"/>
    </xf>
    <xf numFmtId="166" fontId="5" fillId="4" borderId="9" xfId="0" applyNumberFormat="1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/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4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4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Alignment="1">
      <alignment vertical="center"/>
    </xf>
    <xf numFmtId="3" fontId="5" fillId="6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/>
    <xf numFmtId="0" fontId="14" fillId="0" borderId="0" xfId="0" applyFont="1"/>
    <xf numFmtId="0" fontId="0" fillId="0" borderId="0" xfId="0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15" fillId="0" borderId="0" xfId="0" applyFont="1" applyAlignment="1">
      <alignment horizontal="center"/>
    </xf>
    <xf numFmtId="0" fontId="22" fillId="0" borderId="0" xfId="0" applyFont="1"/>
    <xf numFmtId="0" fontId="0" fillId="0" borderId="0" xfId="0" applyFont="1"/>
    <xf numFmtId="0" fontId="23" fillId="0" borderId="0" xfId="0" applyFont="1"/>
    <xf numFmtId="0" fontId="1" fillId="0" borderId="2" xfId="0" applyFont="1" applyBorder="1"/>
    <xf numFmtId="0" fontId="0" fillId="0" borderId="0" xfId="0" applyBorder="1"/>
    <xf numFmtId="0" fontId="0" fillId="0" borderId="5" xfId="0" applyBorder="1"/>
    <xf numFmtId="0" fontId="19" fillId="0" borderId="0" xfId="0" applyFont="1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18" fillId="8" borderId="5" xfId="0" applyFont="1" applyFill="1" applyBorder="1" applyAlignment="1">
      <alignment vertical="center"/>
    </xf>
    <xf numFmtId="0" fontId="0" fillId="10" borderId="4" xfId="0" applyFill="1" applyBorder="1"/>
    <xf numFmtId="0" fontId="0" fillId="10" borderId="0" xfId="0" applyFill="1" applyBorder="1"/>
    <xf numFmtId="0" fontId="0" fillId="10" borderId="5" xfId="0" applyFill="1" applyBorder="1"/>
    <xf numFmtId="0" fontId="1" fillId="10" borderId="4" xfId="0" applyFont="1" applyFill="1" applyBorder="1"/>
    <xf numFmtId="0" fontId="19" fillId="10" borderId="0" xfId="0" applyFont="1" applyFill="1" applyBorder="1"/>
    <xf numFmtId="0" fontId="19" fillId="10" borderId="5" xfId="0" applyFont="1" applyFill="1" applyBorder="1"/>
    <xf numFmtId="3" fontId="1" fillId="10" borderId="0" xfId="0" applyNumberFormat="1" applyFont="1" applyFill="1" applyBorder="1"/>
    <xf numFmtId="0" fontId="1" fillId="10" borderId="5" xfId="0" applyFont="1" applyFill="1" applyBorder="1"/>
    <xf numFmtId="0" fontId="0" fillId="10" borderId="6" xfId="0" applyFill="1" applyBorder="1"/>
    <xf numFmtId="0" fontId="0" fillId="10" borderId="7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7" xfId="0" applyFill="1" applyBorder="1"/>
    <xf numFmtId="0" fontId="0" fillId="11" borderId="8" xfId="0" applyFill="1" applyBorder="1"/>
    <xf numFmtId="0" fontId="19" fillId="0" borderId="5" xfId="0" applyFont="1" applyBorder="1"/>
    <xf numFmtId="167" fontId="19" fillId="0" borderId="0" xfId="0" applyNumberFormat="1" applyFont="1" applyBorder="1"/>
    <xf numFmtId="0" fontId="19" fillId="0" borderId="1" xfId="0" applyFont="1" applyFill="1" applyBorder="1"/>
    <xf numFmtId="0" fontId="19" fillId="0" borderId="4" xfId="0" applyFont="1" applyFill="1" applyBorder="1"/>
    <xf numFmtId="0" fontId="0" fillId="0" borderId="4" xfId="0" applyFill="1" applyBorder="1"/>
    <xf numFmtId="0" fontId="1" fillId="0" borderId="4" xfId="0" applyFont="1" applyFill="1" applyBorder="1"/>
    <xf numFmtId="0" fontId="0" fillId="0" borderId="6" xfId="0" applyFill="1" applyBorder="1"/>
    <xf numFmtId="0" fontId="24" fillId="11" borderId="2" xfId="0" applyFont="1" applyFill="1" applyBorder="1" applyAlignment="1">
      <alignment horizontal="center"/>
    </xf>
    <xf numFmtId="0" fontId="2" fillId="11" borderId="6" xfId="0" applyFont="1" applyFill="1" applyBorder="1"/>
    <xf numFmtId="0" fontId="0" fillId="2" borderId="5" xfId="0" applyFill="1" applyBorder="1" applyProtection="1">
      <protection locked="0"/>
    </xf>
    <xf numFmtId="0" fontId="1" fillId="2" borderId="0" xfId="0" applyFont="1" applyFill="1" applyBorder="1" applyProtection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vertical="top"/>
    </xf>
    <xf numFmtId="0" fontId="19" fillId="10" borderId="5" xfId="0" applyFont="1" applyFill="1" applyBorder="1" applyAlignment="1">
      <alignment vertical="top"/>
    </xf>
    <xf numFmtId="167" fontId="19" fillId="0" borderId="13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31" fillId="9" borderId="16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0" xfId="0" applyFont="1" applyBorder="1"/>
    <xf numFmtId="168" fontId="0" fillId="0" borderId="0" xfId="0" applyNumberFormat="1" applyAlignment="1">
      <alignment horizontal="right"/>
    </xf>
    <xf numFmtId="0" fontId="24" fillId="11" borderId="2" xfId="0" applyFont="1" applyFill="1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3" fontId="19" fillId="10" borderId="0" xfId="0" applyNumberFormat="1" applyFont="1" applyFill="1" applyBorder="1"/>
    <xf numFmtId="0" fontId="19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2" fontId="33" fillId="0" borderId="0" xfId="0" applyNumberFormat="1" applyFont="1" applyBorder="1" applyAlignment="1"/>
    <xf numFmtId="0" fontId="34" fillId="0" borderId="0" xfId="0" applyFont="1" applyBorder="1" applyAlignment="1"/>
    <xf numFmtId="0" fontId="1" fillId="10" borderId="0" xfId="0" applyFont="1" applyFill="1" applyBorder="1"/>
    <xf numFmtId="0" fontId="19" fillId="10" borderId="3" xfId="0" applyFont="1" applyFill="1" applyBorder="1"/>
    <xf numFmtId="2" fontId="33" fillId="0" borderId="0" xfId="0" applyNumberFormat="1" applyFont="1" applyBorder="1" applyAlignment="1">
      <alignment horizontal="right"/>
    </xf>
    <xf numFmtId="0" fontId="33" fillId="0" borderId="0" xfId="0" applyFont="1" applyBorder="1"/>
    <xf numFmtId="167" fontId="19" fillId="0" borderId="0" xfId="0" applyNumberFormat="1" applyFont="1" applyBorder="1" applyAlignment="1">
      <alignment vertical="top"/>
    </xf>
    <xf numFmtId="0" fontId="0" fillId="0" borderId="4" xfId="0" applyBorder="1"/>
    <xf numFmtId="1" fontId="1" fillId="10" borderId="0" xfId="0" applyNumberFormat="1" applyFont="1" applyFill="1" applyBorder="1"/>
    <xf numFmtId="37" fontId="0" fillId="0" borderId="0" xfId="0" applyNumberFormat="1"/>
    <xf numFmtId="0" fontId="0" fillId="10" borderId="4" xfId="0" applyFill="1" applyBorder="1" applyAlignment="1">
      <alignment vertical="top"/>
    </xf>
    <xf numFmtId="0" fontId="1" fillId="10" borderId="4" xfId="0" applyFont="1" applyFill="1" applyBorder="1" applyAlignment="1">
      <alignment vertical="center"/>
    </xf>
    <xf numFmtId="0" fontId="2" fillId="11" borderId="7" xfId="0" applyFont="1" applyFill="1" applyBorder="1"/>
    <xf numFmtId="0" fontId="1" fillId="10" borderId="0" xfId="0" applyFont="1" applyFill="1" applyBorder="1" applyAlignment="1">
      <alignment vertical="center"/>
    </xf>
    <xf numFmtId="0" fontId="0" fillId="10" borderId="0" xfId="0" applyFill="1"/>
    <xf numFmtId="0" fontId="20" fillId="10" borderId="0" xfId="0" applyFont="1" applyFill="1" applyBorder="1" applyAlignment="1">
      <alignment vertical="top"/>
    </xf>
    <xf numFmtId="167" fontId="20" fillId="10" borderId="0" xfId="0" applyNumberFormat="1" applyFont="1" applyFill="1" applyBorder="1" applyAlignment="1">
      <alignment horizontal="center" vertical="top"/>
    </xf>
    <xf numFmtId="0" fontId="20" fillId="10" borderId="0" xfId="0" applyFont="1" applyFill="1" applyBorder="1" applyAlignment="1">
      <alignment horizontal="left" vertical="top"/>
    </xf>
    <xf numFmtId="0" fontId="5" fillId="0" borderId="23" xfId="0" applyFont="1" applyBorder="1"/>
    <xf numFmtId="0" fontId="5" fillId="0" borderId="24" xfId="0" applyFont="1" applyBorder="1" applyAlignment="1">
      <alignment horizontal="center"/>
    </xf>
    <xf numFmtId="0" fontId="0" fillId="0" borderId="25" xfId="0" applyBorder="1"/>
    <xf numFmtId="2" fontId="0" fillId="0" borderId="26" xfId="0" applyNumberFormat="1" applyBorder="1"/>
    <xf numFmtId="16" fontId="0" fillId="0" borderId="25" xfId="0" applyNumberFormat="1" applyBorder="1"/>
    <xf numFmtId="0" fontId="0" fillId="0" borderId="27" xfId="0" applyBorder="1"/>
    <xf numFmtId="2" fontId="0" fillId="0" borderId="28" xfId="0" applyNumberFormat="1" applyBorder="1"/>
    <xf numFmtId="0" fontId="1" fillId="10" borderId="0" xfId="0" applyFont="1" applyFill="1" applyBorder="1" applyAlignment="1">
      <alignment horizontal="right"/>
    </xf>
    <xf numFmtId="3" fontId="1" fillId="1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4" fillId="11" borderId="1" xfId="0" applyFont="1" applyFill="1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5" fillId="11" borderId="4" xfId="0" applyFont="1" applyFill="1" applyBorder="1" applyAlignment="1">
      <alignment horizontal="center"/>
    </xf>
    <xf numFmtId="0" fontId="25" fillId="11" borderId="0" xfId="0" applyFont="1" applyFill="1" applyBorder="1" applyAlignment="1">
      <alignment horizontal="center"/>
    </xf>
    <xf numFmtId="0" fontId="25" fillId="11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168" fontId="33" fillId="0" borderId="0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3" fontId="18" fillId="9" borderId="14" xfId="0" applyNumberFormat="1" applyFont="1" applyFill="1" applyBorder="1" applyAlignment="1" applyProtection="1">
      <alignment horizontal="center" vertical="center"/>
      <protection locked="0"/>
    </xf>
    <xf numFmtId="3" fontId="18" fillId="9" borderId="15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1" fillId="10" borderId="0" xfId="0" applyFont="1" applyFill="1" applyAlignment="1">
      <alignment horizontal="right" vertical="top"/>
    </xf>
    <xf numFmtId="0" fontId="1" fillId="10" borderId="2" xfId="0" applyFont="1" applyFill="1" applyBorder="1" applyAlignment="1">
      <alignment horizontal="right"/>
    </xf>
    <xf numFmtId="0" fontId="19" fillId="10" borderId="0" xfId="0" applyFont="1" applyFill="1" applyBorder="1" applyAlignment="1">
      <alignment horizontal="center"/>
    </xf>
    <xf numFmtId="164" fontId="7" fillId="7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13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fmlaLink="Berekening!$C$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/>
</file>

<file path=xl/ctrlProps/ctrlProp7.xml><?xml version="1.0" encoding="utf-8"?>
<formControlPr xmlns="http://schemas.microsoft.com/office/spreadsheetml/2009/9/main" objectType="Radio" checked="Checked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982980</xdr:colOff>
      <xdr:row>21</xdr:row>
      <xdr:rowOff>106683</xdr:rowOff>
    </xdr:from>
    <xdr:to>
      <xdr:col>14</xdr:col>
      <xdr:colOff>187452</xdr:colOff>
      <xdr:row>25</xdr:row>
      <xdr:rowOff>164595</xdr:rowOff>
    </xdr:to>
    <xdr:pic>
      <xdr:nvPicPr>
        <xdr:cNvPr id="3" name="Afbeelding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23" r="-1023"/>
        <a:stretch/>
      </xdr:blipFill>
      <xdr:spPr>
        <a:xfrm rot="-540000">
          <a:off x="7459980" y="4526283"/>
          <a:ext cx="697992" cy="789432"/>
        </a:xfrm>
        <a:prstGeom prst="rect">
          <a:avLst/>
        </a:prstGeom>
        <a:effectLst>
          <a:glow rad="127000">
            <a:schemeClr val="accent1">
              <a:alpha val="0"/>
            </a:schemeClr>
          </a:glow>
          <a:reflection stA="0" endPos="65000" dist="50800" dir="5400000" sy="-100000" algn="bl" rotWithShape="0"/>
        </a:effectLst>
      </xdr:spPr>
    </xdr:pic>
    <xdr:clientData/>
  </xdr:twoCellAnchor>
  <xdr:twoCellAnchor>
    <xdr:from>
      <xdr:col>5</xdr:col>
      <xdr:colOff>22860</xdr:colOff>
      <xdr:row>1</xdr:row>
      <xdr:rowOff>7620</xdr:rowOff>
    </xdr:from>
    <xdr:to>
      <xdr:col>7</xdr:col>
      <xdr:colOff>373380</xdr:colOff>
      <xdr:row>3</xdr:row>
      <xdr:rowOff>137160</xdr:rowOff>
    </xdr:to>
    <xdr:sp macro="" textlink="">
      <xdr:nvSpPr>
        <xdr:cNvPr id="7" name="Afgeronde rechthoek 6"/>
        <xdr:cNvSpPr/>
      </xdr:nvSpPr>
      <xdr:spPr>
        <a:xfrm>
          <a:off x="3680460" y="83820"/>
          <a:ext cx="1150620" cy="495300"/>
        </a:xfrm>
        <a:prstGeom prst="roundRect">
          <a:avLst/>
        </a:prstGeom>
        <a:ln>
          <a:solidFill>
            <a:schemeClr val="tx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5</xdr:col>
      <xdr:colOff>365759</xdr:colOff>
      <xdr:row>1</xdr:row>
      <xdr:rowOff>76199</xdr:rowOff>
    </xdr:from>
    <xdr:to>
      <xdr:col>7</xdr:col>
      <xdr:colOff>177697</xdr:colOff>
      <xdr:row>3</xdr:row>
      <xdr:rowOff>60960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7139" y="152399"/>
          <a:ext cx="787298" cy="350521"/>
        </a:xfrm>
        <a:prstGeom prst="rect">
          <a:avLst/>
        </a:prstGeom>
      </xdr:spPr>
    </xdr:pic>
    <xdr:clientData/>
  </xdr:twoCellAnchor>
  <xdr:twoCellAnchor>
    <xdr:from>
      <xdr:col>1</xdr:col>
      <xdr:colOff>15240</xdr:colOff>
      <xdr:row>1</xdr:row>
      <xdr:rowOff>7620</xdr:rowOff>
    </xdr:from>
    <xdr:to>
      <xdr:col>5</xdr:col>
      <xdr:colOff>0</xdr:colOff>
      <xdr:row>3</xdr:row>
      <xdr:rowOff>137160</xdr:rowOff>
    </xdr:to>
    <xdr:sp macro="" textlink="">
      <xdr:nvSpPr>
        <xdr:cNvPr id="6" name="Afgeronde rechthoek 5"/>
        <xdr:cNvSpPr/>
      </xdr:nvSpPr>
      <xdr:spPr>
        <a:xfrm>
          <a:off x="91440" y="83820"/>
          <a:ext cx="3329940" cy="495300"/>
        </a:xfrm>
        <a:prstGeom prst="roundRect">
          <a:avLst/>
        </a:prstGeom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1600" b="1">
              <a:solidFill>
                <a:schemeClr val="bg1"/>
              </a:solidFill>
            </a:rPr>
            <a:t>Rekenmodel Deelnamekosten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</xdr:row>
          <xdr:rowOff>0</xdr:rowOff>
        </xdr:from>
        <xdr:to>
          <xdr:col>4</xdr:col>
          <xdr:colOff>259080</xdr:colOff>
          <xdr:row>13</xdr:row>
          <xdr:rowOff>22860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13</xdr:row>
          <xdr:rowOff>0</xdr:rowOff>
        </xdr:from>
        <xdr:to>
          <xdr:col>4</xdr:col>
          <xdr:colOff>259080</xdr:colOff>
          <xdr:row>14</xdr:row>
          <xdr:rowOff>22860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14</xdr:row>
          <xdr:rowOff>0</xdr:rowOff>
        </xdr:from>
        <xdr:to>
          <xdr:col>4</xdr:col>
          <xdr:colOff>259080</xdr:colOff>
          <xdr:row>15</xdr:row>
          <xdr:rowOff>22860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15</xdr:row>
          <xdr:rowOff>0</xdr:rowOff>
        </xdr:from>
        <xdr:to>
          <xdr:col>4</xdr:col>
          <xdr:colOff>259080</xdr:colOff>
          <xdr:row>16</xdr:row>
          <xdr:rowOff>22860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16</xdr:row>
          <xdr:rowOff>0</xdr:rowOff>
        </xdr:from>
        <xdr:to>
          <xdr:col>4</xdr:col>
          <xdr:colOff>259080</xdr:colOff>
          <xdr:row>17</xdr:row>
          <xdr:rowOff>22860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17</xdr:row>
          <xdr:rowOff>0</xdr:rowOff>
        </xdr:from>
        <xdr:to>
          <xdr:col>4</xdr:col>
          <xdr:colOff>259080</xdr:colOff>
          <xdr:row>18</xdr:row>
          <xdr:rowOff>22860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18</xdr:row>
          <xdr:rowOff>0</xdr:rowOff>
        </xdr:from>
        <xdr:to>
          <xdr:col>4</xdr:col>
          <xdr:colOff>259080</xdr:colOff>
          <xdr:row>19</xdr:row>
          <xdr:rowOff>22860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35984</xdr:colOff>
      <xdr:row>6</xdr:row>
      <xdr:rowOff>85725</xdr:rowOff>
    </xdr:from>
    <xdr:ext cx="1716615" cy="692928"/>
    <xdr:pic>
      <xdr:nvPicPr>
        <xdr:cNvPr id="2" name="Picture 3" descr="http://t0.gstatic.com/images?q=tbn:ANd9GcSQzA20fuh1z9PVlLJXUksiFPG79wD7mvqJ2q4aaKpBsiwnlefKL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4" y="1183005"/>
          <a:ext cx="1716615" cy="69292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R23"/>
  <sheetViews>
    <sheetView workbookViewId="0">
      <selection activeCell="N13" sqref="N13"/>
    </sheetView>
  </sheetViews>
  <sheetFormatPr defaultRowHeight="14.4" x14ac:dyDescent="0.3"/>
  <cols>
    <col min="1" max="1" width="1" customWidth="1"/>
    <col min="2" max="2" width="20" customWidth="1"/>
    <col min="4" max="4" width="19.109375" customWidth="1"/>
    <col min="5" max="5" width="1.109375" customWidth="1"/>
    <col min="9" max="9" width="11.6640625" customWidth="1"/>
    <col min="12" max="12" width="12" customWidth="1"/>
    <col min="17" max="17" width="11.109375" customWidth="1"/>
  </cols>
  <sheetData>
    <row r="2" spans="2:18" ht="15" thickBot="1" x14ac:dyDescent="0.35"/>
    <row r="3" spans="2:18" ht="15.6" thickBot="1" x14ac:dyDescent="0.4">
      <c r="B3" t="s">
        <v>19</v>
      </c>
      <c r="C3" s="10">
        <v>7</v>
      </c>
      <c r="D3" s="41" t="str">
        <f>CHOOSE(C3,Rekenmodel!D13,Rekenmodel!D14,Rekenmodel!D15,Rekenmodel!D16,Rekenmodel!D17,Rekenmodel!D18,Rekenmodel!D19)</f>
        <v>1x per jaar</v>
      </c>
      <c r="E3" s="38"/>
      <c r="F3" t="s">
        <v>8</v>
      </c>
      <c r="I3" s="114">
        <f>ROUND(C4/D4,0)</f>
        <v>0</v>
      </c>
      <c r="J3" s="43" t="s">
        <v>60</v>
      </c>
      <c r="L3" s="123" t="s">
        <v>10</v>
      </c>
      <c r="M3" s="124" t="s">
        <v>29</v>
      </c>
      <c r="O3" s="9" t="s">
        <v>54</v>
      </c>
    </row>
    <row r="4" spans="2:18" x14ac:dyDescent="0.3">
      <c r="B4" t="s">
        <v>9</v>
      </c>
      <c r="C4" s="40">
        <f>ROUND(Rekenmodel!D9/1100+C15/1100,0)</f>
        <v>0</v>
      </c>
      <c r="D4" s="44">
        <f>CHOOSE(C3,C6,C7,C8,C9,C10,C11,C12)</f>
        <v>1</v>
      </c>
      <c r="F4" t="s">
        <v>64</v>
      </c>
      <c r="I4" s="37">
        <f>IF(I3&gt;200,(I3*M11),IF(I3&gt;109,(I3*M10),IF(I3&gt;72,(I3*M9),IF(I3&gt;36,(I3*M8),IF(I3&gt;16,(I3*M7),IF(I3&gt;8,(I3*M6),IF(I3&gt;2,(I3*M5),IF(I3&gt;0,(I3*M4),IF(I3=0,(0),13.08)))))))))</f>
        <v>0</v>
      </c>
      <c r="L4" s="125" t="s">
        <v>11</v>
      </c>
      <c r="M4" s="126">
        <v>13.28</v>
      </c>
    </row>
    <row r="5" spans="2:18" x14ac:dyDescent="0.3">
      <c r="F5" t="s">
        <v>66</v>
      </c>
      <c r="I5" s="37" t="str">
        <f>IF(I4&gt;0,I4/I3,"0")</f>
        <v>0</v>
      </c>
      <c r="L5" s="127" t="s">
        <v>12</v>
      </c>
      <c r="M5" s="126">
        <v>5.17</v>
      </c>
      <c r="O5" s="132" t="s">
        <v>55</v>
      </c>
      <c r="P5" s="132"/>
      <c r="Q5" s="13">
        <f>C4*1100</f>
        <v>0</v>
      </c>
    </row>
    <row r="6" spans="2:18" x14ac:dyDescent="0.3">
      <c r="C6" s="42">
        <v>52</v>
      </c>
      <c r="F6" t="s">
        <v>65</v>
      </c>
      <c r="I6" s="37">
        <f>I5*C4</f>
        <v>0</v>
      </c>
      <c r="L6" s="125" t="s">
        <v>13</v>
      </c>
      <c r="M6" s="126">
        <v>3.56</v>
      </c>
      <c r="P6" s="95" t="s">
        <v>56</v>
      </c>
      <c r="Q6" s="37">
        <f>Rekenmodel!O10</f>
        <v>0</v>
      </c>
    </row>
    <row r="7" spans="2:18" x14ac:dyDescent="0.3">
      <c r="C7" s="42">
        <v>26</v>
      </c>
      <c r="L7" s="125" t="s">
        <v>14</v>
      </c>
      <c r="M7" s="126">
        <v>2.39</v>
      </c>
    </row>
    <row r="8" spans="2:18" x14ac:dyDescent="0.3">
      <c r="C8" s="42">
        <v>12</v>
      </c>
      <c r="L8" s="125" t="s">
        <v>15</v>
      </c>
      <c r="M8" s="126">
        <v>1.79</v>
      </c>
      <c r="P8" t="s">
        <v>57</v>
      </c>
      <c r="Q8" s="98" t="str">
        <f>IF(Q5=0,"0",Q6/Q5)</f>
        <v>0</v>
      </c>
      <c r="R8" t="s">
        <v>58</v>
      </c>
    </row>
    <row r="9" spans="2:18" x14ac:dyDescent="0.3">
      <c r="C9" s="39">
        <v>6</v>
      </c>
      <c r="L9" s="125" t="s">
        <v>16</v>
      </c>
      <c r="M9" s="126">
        <v>1.48</v>
      </c>
      <c r="Q9" s="98" t="str">
        <f>IF(Q5=0,"0",Q6/Q5*100)</f>
        <v>0</v>
      </c>
      <c r="R9" t="s">
        <v>59</v>
      </c>
    </row>
    <row r="10" spans="2:18" x14ac:dyDescent="0.3">
      <c r="C10" s="42">
        <v>4</v>
      </c>
      <c r="L10" s="125" t="s">
        <v>17</v>
      </c>
      <c r="M10" s="126">
        <v>1.28</v>
      </c>
    </row>
    <row r="11" spans="2:18" ht="15" thickBot="1" x14ac:dyDescent="0.35">
      <c r="C11" s="42">
        <v>2</v>
      </c>
      <c r="L11" s="128" t="s">
        <v>18</v>
      </c>
      <c r="M11" s="129">
        <v>1.1299999999999999</v>
      </c>
    </row>
    <row r="12" spans="2:18" x14ac:dyDescent="0.3">
      <c r="C12" s="42">
        <v>1</v>
      </c>
    </row>
    <row r="15" spans="2:18" x14ac:dyDescent="0.3">
      <c r="B15" t="s">
        <v>51</v>
      </c>
      <c r="C15" s="13">
        <f>Rekenmodel!D6*14*52</f>
        <v>0</v>
      </c>
      <c r="D15" t="s">
        <v>50</v>
      </c>
    </row>
    <row r="17" spans="2:15" ht="15" thickBot="1" x14ac:dyDescent="0.35"/>
    <row r="18" spans="2:15" ht="15" thickTop="1" x14ac:dyDescent="0.3">
      <c r="B18" s="89" t="s">
        <v>52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</row>
    <row r="19" spans="2:15" ht="15" thickBot="1" x14ac:dyDescent="0.35">
      <c r="B19" s="92" t="s">
        <v>53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2:15" ht="15" thickTop="1" x14ac:dyDescent="0.3"/>
    <row r="23" spans="2:15" x14ac:dyDescent="0.3">
      <c r="C23" t="s">
        <v>60</v>
      </c>
    </row>
  </sheetData>
  <sheetProtection selectLockedCells="1" selectUnlockedCells="1"/>
  <mergeCells count="1">
    <mergeCell ref="O5:P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W27"/>
  <sheetViews>
    <sheetView showGridLines="0" tabSelected="1" workbookViewId="0">
      <selection activeCell="D6" sqref="D6"/>
    </sheetView>
  </sheetViews>
  <sheetFormatPr defaultRowHeight="14.4" x14ac:dyDescent="0.3"/>
  <cols>
    <col min="1" max="1" width="1.109375" customWidth="1"/>
    <col min="3" max="3" width="15.6640625" customWidth="1"/>
    <col min="4" max="4" width="23.109375" customWidth="1"/>
    <col min="5" max="5" width="4.5546875" customWidth="1"/>
    <col min="6" max="6" width="2.6640625" customWidth="1"/>
    <col min="8" max="8" width="12.109375" customWidth="1"/>
    <col min="9" max="9" width="5.33203125" customWidth="1"/>
    <col min="10" max="10" width="9.5546875" customWidth="1"/>
    <col min="11" max="11" width="19.44140625" customWidth="1"/>
    <col min="12" max="12" width="1" customWidth="1"/>
    <col min="13" max="13" width="0.6640625" customWidth="1"/>
    <col min="14" max="14" width="0.5546875" customWidth="1"/>
    <col min="15" max="15" width="12.88671875" customWidth="1"/>
    <col min="16" max="16" width="2.6640625" customWidth="1"/>
    <col min="17" max="17" width="13" customWidth="1"/>
    <col min="18" max="18" width="2.88671875" customWidth="1"/>
    <col min="19" max="19" width="3.33203125" customWidth="1"/>
    <col min="20" max="20" width="2.6640625" customWidth="1"/>
    <col min="21" max="21" width="9.109375" customWidth="1"/>
    <col min="22" max="22" width="11.44140625" customWidth="1"/>
  </cols>
  <sheetData>
    <row r="1" spans="2:18" ht="6" customHeight="1" x14ac:dyDescent="0.3"/>
    <row r="4" spans="2:18" ht="21" customHeight="1" thickBot="1" x14ac:dyDescent="0.35"/>
    <row r="5" spans="2:18" ht="19.2" thickTop="1" thickBot="1" x14ac:dyDescent="0.4">
      <c r="B5" s="54"/>
      <c r="C5" s="2"/>
      <c r="D5" s="2"/>
      <c r="E5" s="3"/>
      <c r="G5" s="133"/>
      <c r="H5" s="134"/>
      <c r="I5" s="134"/>
      <c r="J5" s="134"/>
      <c r="K5" s="134"/>
      <c r="L5" s="100"/>
      <c r="M5" s="77"/>
      <c r="N5" s="99"/>
      <c r="O5" s="66"/>
      <c r="P5" s="66"/>
      <c r="Q5" s="66"/>
      <c r="R5" s="67"/>
    </row>
    <row r="6" spans="2:18" ht="30" thickTop="1" thickBot="1" x14ac:dyDescent="0.6">
      <c r="B6" s="138" t="s">
        <v>48</v>
      </c>
      <c r="C6" s="139"/>
      <c r="D6" s="88">
        <v>0</v>
      </c>
      <c r="E6" s="4"/>
      <c r="G6" s="135" t="s">
        <v>38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8" ht="3.6" customHeight="1" thickTop="1" thickBot="1" x14ac:dyDescent="0.35">
      <c r="B7" s="81"/>
      <c r="C7" s="82"/>
      <c r="D7" s="1"/>
      <c r="E7" s="4"/>
      <c r="G7" s="78"/>
      <c r="H7" s="117"/>
      <c r="I7" s="68"/>
      <c r="J7" s="68"/>
      <c r="K7" s="68"/>
      <c r="L7" s="68"/>
      <c r="M7" s="68"/>
      <c r="N7" s="68"/>
      <c r="O7" s="68"/>
      <c r="P7" s="68"/>
      <c r="Q7" s="68"/>
      <c r="R7" s="69"/>
    </row>
    <row r="8" spans="2:18" ht="30" customHeight="1" thickTop="1" thickBot="1" x14ac:dyDescent="0.35">
      <c r="B8" s="140" t="s">
        <v>49</v>
      </c>
      <c r="C8" s="141"/>
      <c r="D8" s="1"/>
      <c r="E8" s="4"/>
      <c r="G8" s="59"/>
      <c r="H8" s="131">
        <f>CEILING(Berekening!C4,10)</f>
        <v>0</v>
      </c>
      <c r="I8" s="130" t="s">
        <v>0</v>
      </c>
      <c r="J8" s="150" t="s">
        <v>67</v>
      </c>
      <c r="K8" s="150"/>
      <c r="L8" s="108"/>
      <c r="M8" s="72"/>
      <c r="N8" s="102"/>
      <c r="O8" s="71">
        <f>H8*1.5</f>
        <v>0</v>
      </c>
      <c r="P8" s="71"/>
      <c r="Q8" s="51"/>
      <c r="R8" s="70"/>
    </row>
    <row r="9" spans="2:18" ht="27.6" customHeight="1" thickTop="1" thickBot="1" x14ac:dyDescent="0.35">
      <c r="B9" s="143" t="s">
        <v>47</v>
      </c>
      <c r="C9" s="144"/>
      <c r="D9" s="145">
        <v>0</v>
      </c>
      <c r="E9" s="55"/>
      <c r="G9" s="116"/>
      <c r="H9" s="118"/>
      <c r="I9" s="83"/>
      <c r="J9" s="149" t="s">
        <v>68</v>
      </c>
      <c r="K9" s="149"/>
      <c r="L9" s="84"/>
      <c r="M9" s="73"/>
      <c r="N9" s="102"/>
      <c r="O9" s="85">
        <f>Berekening!I6</f>
        <v>0</v>
      </c>
      <c r="P9" s="111"/>
      <c r="Q9" s="51"/>
      <c r="R9" s="70"/>
    </row>
    <row r="10" spans="2:18" ht="27.6" customHeight="1" thickTop="1" thickBot="1" x14ac:dyDescent="0.35">
      <c r="B10" s="143"/>
      <c r="C10" s="144"/>
      <c r="D10" s="146"/>
      <c r="E10" s="55"/>
      <c r="G10" s="115" t="s">
        <v>60</v>
      </c>
      <c r="H10" s="83" t="s">
        <v>60</v>
      </c>
      <c r="I10" s="120" t="s">
        <v>70</v>
      </c>
      <c r="J10" s="121">
        <f>Berekening!I4</f>
        <v>0</v>
      </c>
      <c r="K10" s="122" t="s">
        <v>69</v>
      </c>
      <c r="L10" s="58"/>
      <c r="M10" s="74"/>
      <c r="N10" s="103"/>
      <c r="O10" s="86">
        <f>SUM(O8:O9)</f>
        <v>0</v>
      </c>
      <c r="P10" s="86"/>
      <c r="Q10" s="87" t="s">
        <v>30</v>
      </c>
      <c r="R10" s="70"/>
    </row>
    <row r="11" spans="2:18" ht="15" customHeight="1" thickTop="1" x14ac:dyDescent="0.4">
      <c r="B11" s="5"/>
      <c r="C11" s="1"/>
      <c r="D11" s="1"/>
      <c r="E11" s="4"/>
      <c r="G11" s="59" t="s">
        <v>43</v>
      </c>
      <c r="H11" s="107"/>
      <c r="I11" s="57"/>
      <c r="J11" s="62">
        <f>IF(Berekening!C3=7,'CO2-besparing'!C10,IF(Berekening!C3=6,'CO2-besparing'!C10-8,IF(Berekening!C3=5,'CO2-besparing'!C10-24,IF(Berekening!C3=4,'CO2-besparing'!C10-40,IF(Berekening!C3=3,'CO2-besparing'!C10-88,IF(Berekening!C3=2,'CO2-besparing'!C10-192,IF(Berekening!C3=1,'CO2-besparing'!C10-400,"FOUT")))))))</f>
        <v>0</v>
      </c>
      <c r="K11" s="107" t="s">
        <v>32</v>
      </c>
      <c r="L11" s="63"/>
      <c r="M11" s="75"/>
      <c r="N11" s="104"/>
      <c r="O11" s="147"/>
      <c r="P11" s="109"/>
      <c r="Q11" s="105"/>
      <c r="R11" s="50"/>
    </row>
    <row r="12" spans="2:18" ht="15" customHeight="1" x14ac:dyDescent="0.4">
      <c r="B12" s="5"/>
      <c r="C12" s="1"/>
      <c r="D12" s="1"/>
      <c r="E12" s="4"/>
      <c r="G12" s="56"/>
      <c r="H12" s="151" t="s">
        <v>33</v>
      </c>
      <c r="I12" s="151"/>
      <c r="J12" s="101">
        <f>J11*1000/150</f>
        <v>0</v>
      </c>
      <c r="K12" s="60" t="s">
        <v>34</v>
      </c>
      <c r="L12" s="61"/>
      <c r="M12" s="73"/>
      <c r="N12" s="96"/>
      <c r="O12" s="147"/>
      <c r="P12" s="109"/>
      <c r="Q12" s="97"/>
      <c r="R12" s="50"/>
    </row>
    <row r="13" spans="2:18" ht="15" customHeight="1" x14ac:dyDescent="0.3">
      <c r="B13" s="143" t="s">
        <v>37</v>
      </c>
      <c r="C13" s="144"/>
      <c r="D13" s="80" t="s">
        <v>1</v>
      </c>
      <c r="E13" s="79"/>
      <c r="G13" s="56"/>
      <c r="H13" s="57"/>
      <c r="I13" s="60"/>
      <c r="J13" s="101">
        <f>J11*1000/525</f>
        <v>0</v>
      </c>
      <c r="K13" s="60" t="s">
        <v>40</v>
      </c>
      <c r="L13" s="61"/>
      <c r="M13" s="73"/>
      <c r="N13" s="102"/>
      <c r="O13" s="97"/>
      <c r="P13" s="97"/>
      <c r="Q13" s="97"/>
      <c r="R13" s="50"/>
    </row>
    <row r="14" spans="2:18" ht="15" customHeight="1" x14ac:dyDescent="0.3">
      <c r="B14" s="143"/>
      <c r="C14" s="144"/>
      <c r="D14" s="80" t="s">
        <v>2</v>
      </c>
      <c r="E14" s="79"/>
      <c r="G14" s="56"/>
      <c r="H14" s="57"/>
      <c r="I14" s="60"/>
      <c r="J14" s="101">
        <f>J11*1000/1825</f>
        <v>0</v>
      </c>
      <c r="K14" s="60" t="s">
        <v>39</v>
      </c>
      <c r="L14" s="60"/>
      <c r="M14" s="112"/>
      <c r="N14" s="49"/>
      <c r="R14" s="50"/>
    </row>
    <row r="15" spans="2:18" ht="15" customHeight="1" x14ac:dyDescent="0.3">
      <c r="B15" s="5"/>
      <c r="C15" s="1"/>
      <c r="D15" s="80" t="s">
        <v>3</v>
      </c>
      <c r="E15" s="79"/>
      <c r="G15" s="56"/>
      <c r="H15" s="57"/>
      <c r="I15" s="57"/>
      <c r="J15" s="57"/>
      <c r="K15" s="57"/>
      <c r="L15" s="57"/>
      <c r="M15" s="112"/>
      <c r="N15" s="49"/>
      <c r="R15" s="50"/>
    </row>
    <row r="16" spans="2:18" ht="15" customHeight="1" x14ac:dyDescent="0.3">
      <c r="B16" s="5"/>
      <c r="C16" s="1"/>
      <c r="D16" s="80" t="s">
        <v>4</v>
      </c>
      <c r="E16" s="79"/>
      <c r="G16" s="59" t="s">
        <v>63</v>
      </c>
      <c r="H16" s="107"/>
      <c r="I16" s="57"/>
      <c r="J16" s="113">
        <f>Berekening!C4*3.2</f>
        <v>0</v>
      </c>
      <c r="K16" s="107" t="s">
        <v>32</v>
      </c>
      <c r="L16" s="57"/>
      <c r="M16" s="74"/>
      <c r="R16" s="50"/>
    </row>
    <row r="17" spans="2:23" ht="15" customHeight="1" x14ac:dyDescent="0.3">
      <c r="B17" s="5"/>
      <c r="C17" s="1"/>
      <c r="D17" s="80" t="s">
        <v>5</v>
      </c>
      <c r="E17" s="79"/>
      <c r="G17" s="56"/>
      <c r="H17" s="57"/>
      <c r="I17" s="57"/>
      <c r="J17" s="57"/>
      <c r="K17" s="57"/>
      <c r="L17" s="57"/>
      <c r="M17" s="74"/>
      <c r="R17" s="50"/>
      <c r="U17" s="49"/>
      <c r="V17" s="49"/>
      <c r="W17" s="49"/>
    </row>
    <row r="18" spans="2:23" ht="15" customHeight="1" x14ac:dyDescent="0.3">
      <c r="B18" s="5"/>
      <c r="C18" s="1"/>
      <c r="D18" s="80" t="s">
        <v>6</v>
      </c>
      <c r="E18" s="79"/>
      <c r="G18" s="56"/>
      <c r="H18" s="57"/>
      <c r="I18" s="57"/>
      <c r="J18" s="57"/>
      <c r="K18" s="57"/>
      <c r="L18" s="57"/>
      <c r="M18" s="74"/>
      <c r="R18" s="50"/>
    </row>
    <row r="19" spans="2:23" ht="15" customHeight="1" x14ac:dyDescent="0.3">
      <c r="B19" s="5"/>
      <c r="C19" s="1"/>
      <c r="D19" s="80" t="s">
        <v>7</v>
      </c>
      <c r="E19" s="79"/>
      <c r="G19" s="56"/>
      <c r="H19" s="57"/>
      <c r="I19" s="119"/>
      <c r="J19" s="60"/>
      <c r="K19" s="57"/>
      <c r="L19" s="57"/>
      <c r="M19" s="74"/>
      <c r="R19" s="50"/>
    </row>
    <row r="20" spans="2:23" ht="11.4" customHeight="1" thickBot="1" x14ac:dyDescent="0.35">
      <c r="B20" s="6"/>
      <c r="C20" s="7"/>
      <c r="D20" s="7"/>
      <c r="E20" s="8"/>
      <c r="G20" s="64"/>
      <c r="H20" s="65"/>
      <c r="I20" s="65"/>
      <c r="J20" s="65"/>
      <c r="K20" s="65"/>
      <c r="L20" s="65"/>
      <c r="M20" s="76"/>
      <c r="N20" s="52"/>
      <c r="O20" s="52"/>
      <c r="P20" s="52"/>
      <c r="Q20" s="52"/>
      <c r="R20" s="53"/>
    </row>
    <row r="21" spans="2:23" ht="15" thickTop="1" x14ac:dyDescent="0.3">
      <c r="F21" s="46"/>
      <c r="U21" s="49"/>
      <c r="V21" s="49"/>
      <c r="W21" s="49"/>
    </row>
    <row r="22" spans="2:23" ht="15" thickBot="1" x14ac:dyDescent="0.35">
      <c r="F22" s="46"/>
    </row>
    <row r="23" spans="2:23" ht="13.2" customHeight="1" thickTop="1" x14ac:dyDescent="0.3">
      <c r="C23" s="48" t="s">
        <v>35</v>
      </c>
      <c r="D23" s="46"/>
      <c r="E23" s="46"/>
      <c r="F23" s="46"/>
      <c r="G23" s="46"/>
      <c r="H23" s="46"/>
      <c r="I23" s="46"/>
      <c r="J23" s="46"/>
      <c r="M23" s="46"/>
      <c r="N23" s="46"/>
      <c r="O23" s="49"/>
      <c r="P23" s="148" t="s">
        <v>29</v>
      </c>
      <c r="Q23" s="142" t="str">
        <f>Berekening!Q8</f>
        <v>0</v>
      </c>
    </row>
    <row r="24" spans="2:23" ht="13.95" customHeight="1" x14ac:dyDescent="0.4">
      <c r="C24" s="45" t="s">
        <v>46</v>
      </c>
      <c r="D24" s="46"/>
      <c r="E24" s="46"/>
      <c r="F24" s="46"/>
      <c r="G24" s="46"/>
      <c r="H24" s="46"/>
      <c r="I24" s="46"/>
      <c r="J24" s="46"/>
      <c r="M24" s="46"/>
      <c r="N24" s="46"/>
      <c r="O24" s="96" t="s">
        <v>62</v>
      </c>
      <c r="P24" s="148"/>
      <c r="Q24" s="142"/>
      <c r="R24" s="110"/>
    </row>
    <row r="25" spans="2:23" ht="15.6" x14ac:dyDescent="0.35">
      <c r="C25" s="45" t="s">
        <v>42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106" t="s">
        <v>60</v>
      </c>
      <c r="P25" s="106"/>
      <c r="Q25" s="106" t="s">
        <v>61</v>
      </c>
    </row>
    <row r="26" spans="2:23" x14ac:dyDescent="0.3">
      <c r="C26" s="45"/>
      <c r="D26" s="46"/>
      <c r="E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2:23" x14ac:dyDescent="0.3">
      <c r="C27" s="47" t="s">
        <v>36</v>
      </c>
      <c r="D27" s="46"/>
      <c r="E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</sheetData>
  <sheetProtection algorithmName="SHA-512" hashValue="BQS8GcEvOKv5UK6+NmuQF4iJY10+EkRlWHriWXCyQnBXo8TgEtgUFZHS8a29g6BiD+waLcLxVaEiiui84q8n3g==" saltValue="hbHGchtufuRHWY/upBoT1A==" spinCount="100000" sheet="1" objects="1" scenarios="1" selectLockedCells="1"/>
  <mergeCells count="13">
    <mergeCell ref="G5:K5"/>
    <mergeCell ref="G6:R6"/>
    <mergeCell ref="B6:C6"/>
    <mergeCell ref="B8:C8"/>
    <mergeCell ref="Q23:Q24"/>
    <mergeCell ref="B9:C10"/>
    <mergeCell ref="B13:C14"/>
    <mergeCell ref="D9:D10"/>
    <mergeCell ref="O11:O12"/>
    <mergeCell ref="P23:P24"/>
    <mergeCell ref="J9:K9"/>
    <mergeCell ref="J8:K8"/>
    <mergeCell ref="H12:I12"/>
  </mergeCells>
  <dataValidations count="2">
    <dataValidation type="custom" showInputMessage="1" showErrorMessage="1" errorTitle="Aantal medewerkers al ingevuld" error="Vul óf het aantal medewerkers in óf de schatting van het drinkbekerverbruik." sqref="D9:D10">
      <formula1>IF(D6=0,TRUE,FALSE)</formula1>
    </dataValidation>
    <dataValidation type="custom" allowBlank="1" showInputMessage="1" showErrorMessage="1" errorTitle="Aantal drinkbekers al ingevuld" error="Vul óf het aantal medewerkers in óf de schatting van het drinkbekerverbruik." sqref="D6">
      <formula1>IF(D9=0,TRUE,FALSE)</formula1>
    </dataValidation>
  </dataValidation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Option Button 18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</xdr:row>
                    <xdr:rowOff>0</xdr:rowOff>
                  </from>
                  <to>
                    <xdr:col>4</xdr:col>
                    <xdr:colOff>259080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Option Button 19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13</xdr:row>
                    <xdr:rowOff>0</xdr:rowOff>
                  </from>
                  <to>
                    <xdr:col>4</xdr:col>
                    <xdr:colOff>259080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Option Button 2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14</xdr:row>
                    <xdr:rowOff>0</xdr:rowOff>
                  </from>
                  <to>
                    <xdr:col>4</xdr:col>
                    <xdr:colOff>259080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Option Button 21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15</xdr:row>
                    <xdr:rowOff>0</xdr:rowOff>
                  </from>
                  <to>
                    <xdr:col>4</xdr:col>
                    <xdr:colOff>259080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16</xdr:row>
                    <xdr:rowOff>0</xdr:rowOff>
                  </from>
                  <to>
                    <xdr:col>4</xdr:col>
                    <xdr:colOff>259080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17</xdr:row>
                    <xdr:rowOff>0</xdr:rowOff>
                  </from>
                  <to>
                    <xdr:col>4</xdr:col>
                    <xdr:colOff>259080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18</xdr:row>
                    <xdr:rowOff>0</xdr:rowOff>
                  </from>
                  <to>
                    <xdr:col>4</xdr:col>
                    <xdr:colOff>259080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P18"/>
  <sheetViews>
    <sheetView showGridLines="0" topLeftCell="A4" workbookViewId="0">
      <selection activeCell="C10" sqref="C10"/>
    </sheetView>
  </sheetViews>
  <sheetFormatPr defaultRowHeight="14.4" x14ac:dyDescent="0.3"/>
  <cols>
    <col min="1" max="1" width="60.33203125" customWidth="1"/>
    <col min="2" max="2" width="3.5546875" customWidth="1"/>
    <col min="3" max="3" width="20.6640625" customWidth="1"/>
    <col min="4" max="4" width="3.5546875" customWidth="1"/>
    <col min="5" max="5" width="20.6640625" customWidth="1"/>
    <col min="6" max="6" width="4.5546875" customWidth="1"/>
    <col min="11" max="11" width="18.5546875" bestFit="1" customWidth="1"/>
  </cols>
  <sheetData>
    <row r="2" spans="1:16" ht="15" thickBot="1" x14ac:dyDescent="0.35"/>
    <row r="3" spans="1:16" ht="61.5" customHeight="1" thickBot="1" x14ac:dyDescent="0.35">
      <c r="A3" s="152" t="s">
        <v>20</v>
      </c>
      <c r="B3" s="153"/>
      <c r="C3" s="153"/>
      <c r="D3" s="153"/>
      <c r="E3" s="154"/>
    </row>
    <row r="4" spans="1:16" ht="31.5" customHeight="1" thickBot="1" x14ac:dyDescent="0.35">
      <c r="A4" s="155" t="s">
        <v>28</v>
      </c>
      <c r="B4" s="156"/>
      <c r="C4" s="156"/>
      <c r="D4" s="156"/>
      <c r="E4" s="157"/>
    </row>
    <row r="5" spans="1:16" ht="18" customHeight="1" thickBot="1" x14ac:dyDescent="0.35">
      <c r="A5" s="36"/>
      <c r="B5" s="35"/>
      <c r="C5" s="35"/>
      <c r="D5" s="35"/>
      <c r="E5" s="35"/>
    </row>
    <row r="6" spans="1:16" ht="31.5" customHeight="1" thickBot="1" x14ac:dyDescent="0.35">
      <c r="A6" s="34" t="s">
        <v>45</v>
      </c>
      <c r="B6" s="33"/>
      <c r="C6" s="32">
        <f>Berekening!C4</f>
        <v>0</v>
      </c>
      <c r="D6" s="31"/>
      <c r="E6" s="30" t="s">
        <v>27</v>
      </c>
    </row>
    <row r="7" spans="1:16" ht="15" thickBot="1" x14ac:dyDescent="0.35"/>
    <row r="8" spans="1:16" ht="34.5" customHeight="1" thickBot="1" x14ac:dyDescent="0.35">
      <c r="C8" s="28" t="s">
        <v>26</v>
      </c>
      <c r="D8" s="29"/>
      <c r="E8" s="28" t="s">
        <v>25</v>
      </c>
      <c r="I8" s="18"/>
      <c r="J8" s="11"/>
      <c r="L8" s="11"/>
      <c r="M8" s="11"/>
      <c r="N8" s="11"/>
      <c r="O8" s="11"/>
      <c r="P8" s="11"/>
    </row>
    <row r="9" spans="1:16" ht="19.5" customHeight="1" thickBot="1" x14ac:dyDescent="0.35">
      <c r="A9" s="14"/>
      <c r="C9" s="27"/>
      <c r="D9" s="13"/>
      <c r="E9" s="27"/>
      <c r="I9" s="26"/>
      <c r="J9" s="26"/>
      <c r="L9" s="12"/>
      <c r="M9" s="11"/>
      <c r="N9" s="11"/>
      <c r="O9" s="11"/>
      <c r="P9" s="11"/>
    </row>
    <row r="10" spans="1:16" ht="18.600000000000001" thickBot="1" x14ac:dyDescent="0.4">
      <c r="A10" s="17" t="s">
        <v>44</v>
      </c>
      <c r="C10" s="16">
        <f>C6*6.76</f>
        <v>0</v>
      </c>
      <c r="D10" s="13"/>
      <c r="E10" s="15" t="s">
        <v>24</v>
      </c>
      <c r="G10" s="11"/>
      <c r="I10" s="11"/>
      <c r="J10" s="11"/>
      <c r="L10" s="12"/>
      <c r="M10" s="11"/>
      <c r="N10" s="11"/>
      <c r="O10" s="11"/>
      <c r="P10" s="11"/>
    </row>
    <row r="11" spans="1:16" ht="18" thickBot="1" x14ac:dyDescent="0.35">
      <c r="A11" s="25"/>
      <c r="B11" s="24"/>
      <c r="C11" s="23"/>
      <c r="D11" s="22"/>
      <c r="E11" s="21"/>
      <c r="G11" s="11"/>
      <c r="I11" s="11"/>
      <c r="J11" s="11"/>
      <c r="L11" s="12"/>
      <c r="M11" s="11"/>
      <c r="N11" s="11"/>
      <c r="O11" s="11"/>
      <c r="P11" s="11"/>
    </row>
    <row r="12" spans="1:16" ht="18" thickBot="1" x14ac:dyDescent="0.35">
      <c r="A12" s="17" t="s">
        <v>21</v>
      </c>
      <c r="C12" s="16">
        <f>C10*1000/150</f>
        <v>0</v>
      </c>
      <c r="D12" s="13"/>
      <c r="E12" s="15" t="s">
        <v>23</v>
      </c>
      <c r="G12" s="11"/>
      <c r="I12" s="11"/>
      <c r="J12" s="11"/>
      <c r="K12" s="12"/>
      <c r="L12" s="12"/>
      <c r="M12" s="11"/>
      <c r="N12" s="11"/>
      <c r="O12" s="11"/>
      <c r="P12" s="11"/>
    </row>
    <row r="13" spans="1:16" ht="18" thickBot="1" x14ac:dyDescent="0.35">
      <c r="A13" s="14"/>
      <c r="C13" s="20"/>
      <c r="D13" s="13"/>
      <c r="E13" s="19"/>
      <c r="G13" s="11"/>
      <c r="I13" s="18"/>
      <c r="J13" s="18"/>
      <c r="K13" s="12"/>
      <c r="L13" s="12"/>
      <c r="M13" s="11"/>
      <c r="N13" s="11"/>
      <c r="O13" s="11"/>
      <c r="P13" s="11"/>
    </row>
    <row r="14" spans="1:16" ht="18" thickBot="1" x14ac:dyDescent="0.35">
      <c r="A14" s="17" t="s">
        <v>21</v>
      </c>
      <c r="C14" s="16">
        <f>C10*1000/525</f>
        <v>0</v>
      </c>
      <c r="D14" s="13"/>
      <c r="E14" s="15" t="s">
        <v>22</v>
      </c>
      <c r="G14" s="11"/>
      <c r="I14" s="18"/>
      <c r="J14" s="18"/>
      <c r="K14" s="12"/>
      <c r="L14" s="12"/>
      <c r="M14" s="11"/>
      <c r="N14" s="11"/>
      <c r="O14" s="11"/>
      <c r="P14" s="11"/>
    </row>
    <row r="15" spans="1:16" ht="18" thickBot="1" x14ac:dyDescent="0.35">
      <c r="A15" s="14"/>
      <c r="C15" s="20"/>
      <c r="D15" s="13"/>
      <c r="E15" s="19"/>
      <c r="G15" s="11"/>
      <c r="I15" s="18"/>
      <c r="J15" s="18"/>
      <c r="K15" s="12"/>
      <c r="L15" s="12"/>
      <c r="M15" s="11"/>
      <c r="N15" s="11"/>
      <c r="O15" s="11"/>
      <c r="P15" s="11"/>
    </row>
    <row r="16" spans="1:16" ht="18" thickBot="1" x14ac:dyDescent="0.35">
      <c r="A16" s="17" t="s">
        <v>21</v>
      </c>
      <c r="C16" s="16">
        <f>C10*1000/1825</f>
        <v>0</v>
      </c>
      <c r="D16" s="13"/>
      <c r="E16" s="15" t="s">
        <v>41</v>
      </c>
      <c r="G16" s="11"/>
      <c r="I16" s="11"/>
      <c r="J16" s="11"/>
      <c r="K16" s="12"/>
      <c r="L16" s="12"/>
      <c r="M16" s="11"/>
      <c r="N16" s="11"/>
      <c r="O16" s="11"/>
      <c r="P16" s="11"/>
    </row>
    <row r="17" spans="1:16" ht="18" thickBot="1" x14ac:dyDescent="0.35">
      <c r="A17" s="14"/>
      <c r="C17" s="13"/>
      <c r="D17" s="13"/>
      <c r="E17" s="13"/>
      <c r="G17" s="11"/>
      <c r="I17" s="11"/>
      <c r="J17" s="11"/>
      <c r="K17" s="12"/>
      <c r="L17" s="12"/>
      <c r="M17" s="11"/>
      <c r="N17" s="11"/>
      <c r="O17" s="11"/>
      <c r="P17" s="11"/>
    </row>
    <row r="18" spans="1:16" ht="54" customHeight="1" thickBot="1" x14ac:dyDescent="0.35">
      <c r="A18" s="158" t="s">
        <v>31</v>
      </c>
      <c r="B18" s="159"/>
      <c r="C18" s="159"/>
      <c r="D18" s="159"/>
      <c r="E18" s="160"/>
    </row>
  </sheetData>
  <sheetProtection algorithmName="SHA-512" hashValue="SDciFml9hOYCnaFenm0ibWwzce/j/tjBh7skrWa4ELrK2SQJyd9T0bhsO0MLgURujbwgRCS9PneWFeYWOkC/bQ==" saltValue="z1Nk+ALOAK5ofw4d6nibLw==" spinCount="100000" sheet="1" objects="1" scenarios="1" selectLockedCells="1" selectUnlockedCells="1"/>
  <mergeCells count="3">
    <mergeCell ref="A3:E3"/>
    <mergeCell ref="A4:E4"/>
    <mergeCell ref="A18:E18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>&amp;C&amp;G</oddHeader>
  </headerFooter>
  <ignoredErrors>
    <ignoredError sqref="C10" unlockedFormula="1"/>
  </ignoredError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3DE8FE9027B4F9ABB575A592030A8" ma:contentTypeVersion="0" ma:contentTypeDescription="Een nieuw document maken." ma:contentTypeScope="" ma:versionID="e8325e5e7ee650515c9b07d028d36b7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caf4edbec216e664c8ae19cc1cf8ee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67E4D6-D183-44ED-98E1-FA6310E6B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BB65F1-E277-4794-8AAC-B36A360D91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76D44-87EA-4E41-A63B-1E6BDFF38E39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Berekening</vt:lpstr>
      <vt:lpstr>Rekenmodel</vt:lpstr>
      <vt:lpstr>CO2-besparing</vt:lpstr>
      <vt:lpstr>Berekening!Afdrukbereik</vt:lpstr>
      <vt:lpstr>'CO2-besparing'!Afdrukbereik</vt:lpstr>
      <vt:lpstr>Rekenmodel!Afdrukbereik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Rekenmodel deelname Retour Ketenpartners</dc:title>
  <dc:creator>Stichting Disposables</dc:creator>
  <cp:lastModifiedBy>Alex</cp:lastModifiedBy>
  <cp:lastPrinted>2014-04-01T11:44:54Z</cp:lastPrinted>
  <dcterms:created xsi:type="dcterms:W3CDTF">2013-01-15T14:33:58Z</dcterms:created>
  <dcterms:modified xsi:type="dcterms:W3CDTF">2015-01-05T15:34:53Z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0x01010023B3DE8FE9027B4F9ABB575A592030A8</vt:lpwstr>
  </property>
</Properties>
</file>